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80" windowHeight="10050" activeTab="0"/>
  </bookViews>
  <sheets>
    <sheet name="DCF Method - IP Valuation" sheetId="1" r:id="rId1"/>
    <sheet name="Patent related costs" sheetId="2" r:id="rId2"/>
    <sheet name="Patent licensing fees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<sst xmlns="http://schemas.openxmlformats.org/spreadsheetml/2006/main" count="89" uniqueCount="75">
  <si>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No. of dual mode mobile units</t>
  </si>
  <si>
    <t>Cost of processor per unit ($)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</si>
  <si>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</si>
  <si>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</si>
  <si>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</si>
  <si>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</si>
  <si>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</si>
  <si>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</si>
  <si>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</si>
  <si>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</si>
  <si>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</si>
  <si>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</si>
  <si>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Revenue stream ($)</t>
  </si>
  <si>
    <t>Discount rate</t>
  </si>
  <si>
    <t>Annual maintenance cost ($)</t>
  </si>
  <si>
    <t>Year 11</t>
  </si>
  <si>
    <t>Year 12</t>
  </si>
  <si>
    <t>Growth rate</t>
  </si>
  <si>
    <t>Cash flow ($)</t>
  </si>
  <si>
    <t>Cost of obtaining US patent ($)</t>
  </si>
  <si>
    <t>Cost of obtaining foreign patent ($)</t>
  </si>
  <si>
    <t>Cost of obtaining a US patent</t>
  </si>
  <si>
    <t>Attorney costs for preliminary search</t>
  </si>
  <si>
    <t>$650 - $1000</t>
  </si>
  <si>
    <t>Preparing and filing patent application</t>
  </si>
  <si>
    <t>$300 - $400</t>
  </si>
  <si>
    <t>Fees for detailed description and claims</t>
  </si>
  <si>
    <t>$5000 - $7000</t>
  </si>
  <si>
    <t>Filing charges</t>
  </si>
  <si>
    <t>Fees for prosecuting an application</t>
  </si>
  <si>
    <t>$1600 - $6000</t>
  </si>
  <si>
    <t>Issuance fees</t>
  </si>
  <si>
    <t>$1135 - $1335</t>
  </si>
  <si>
    <t>Total cost varies between</t>
  </si>
  <si>
    <t>$9040 - $16090</t>
  </si>
  <si>
    <t>Average cost of obtaining a US patent</t>
  </si>
  <si>
    <t>Cost of obtaining a foreign patent</t>
  </si>
  <si>
    <t>Net present value of cash flow ($)</t>
  </si>
  <si>
    <t>Patent maintenance fees</t>
  </si>
  <si>
    <t>Country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</si>
  <si>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</si>
  <si>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</si>
  <si>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</si>
  <si>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</si>
  <si>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</si>
  <si>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</si>
  <si>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</si>
  <si>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</si>
  <si>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UK ($)</t>
  </si>
  <si>
    <t>France ($)</t>
  </si>
  <si>
    <t>Italy ($)</t>
  </si>
  <si>
    <t>Switzerland ($)</t>
  </si>
  <si>
    <t>Germany ($)</t>
  </si>
  <si>
    <t>Total maintenance fees in major European countries ($)</t>
  </si>
  <si>
    <t>Spain ($)</t>
  </si>
  <si>
    <t>Maintenance fees in US ($)</t>
  </si>
  <si>
    <t>Total patent maintenance fees ($)</t>
  </si>
  <si>
    <t>Number of attorneys</t>
  </si>
  <si>
    <t>Rate per hour ($)</t>
  </si>
  <si>
    <t>Patent licensing and administrative fees calculation</t>
  </si>
  <si>
    <t>Number of working hours per day</t>
  </si>
  <si>
    <t>Number of working days in a week</t>
  </si>
  <si>
    <t>Number of weeks in a month</t>
  </si>
  <si>
    <t>Duration of work in months</t>
  </si>
  <si>
    <t>Total licensing and administrative fees ($)</t>
  </si>
  <si>
    <t>Licensing and administrative cost ($)</t>
  </si>
  <si>
    <t>Year 0</t>
  </si>
  <si>
    <t>Discount factor</t>
  </si>
  <si>
    <t>Present value of cash flow ($)</t>
  </si>
  <si>
    <t>Cost incurred</t>
  </si>
  <si>
    <t>Net cost ($)</t>
  </si>
  <si>
    <t>Expected revenue ($)</t>
  </si>
  <si>
    <t>Time frame (2010-2024)</t>
  </si>
  <si>
    <t>Average royalty rate</t>
  </si>
  <si>
    <t>Expected revenue from royalty ($)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</si>
</sst>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[$-409]dddd\,\ mmmm\ dd\,\ yyyy"/>
    <numFmt numFmtId="170" formatCode="[$-409]h:mm:ss\ AM/PM"/>
    <numFmt numFmtId="171" formatCode="0.0000"/>
    <numFmt numFmtId="172" formatCode="0.0000000"/>
    <numFmt numFmtId="173" formatCode="0.000000"/>
    <numFmt numFmtId="174" formatCode="0.00000"/>
    <numFmt numFmtId="17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3" fontId="0" fillId="33" borderId="10" xfId="0" applyNumberFormat="1" applyFill="1" applyBorder="1" applyAlignment="1">
      <alignment/>
    </xf>
    <xf numFmtId="9" fontId="0" fillId="33" borderId="10" xfId="0" applyNumberFormat="1" applyFill="1" applyBorder="1" applyAlignment="1">
      <alignment/>
    </xf>
    <xf numFmtId="0" fontId="38" fillId="16" borderId="10" xfId="0" applyFont="1" applyFill="1" applyBorder="1" applyAlignment="1">
      <alignment/>
    </xf>
    <xf numFmtId="6" fontId="38" fillId="16" borderId="10" xfId="0" applyNumberFormat="1" applyFont="1" applyFill="1" applyBorder="1" applyAlignment="1">
      <alignment/>
    </xf>
    <xf numFmtId="0" fontId="40" fillId="33" borderId="0" xfId="0" applyFont="1" applyFill="1" applyAlignment="1">
      <alignment/>
    </xf>
    <xf numFmtId="0" fontId="0" fillId="33" borderId="0" xfId="0" applyFill="1" applyAlignment="1">
      <alignment vertical="center"/>
    </xf>
    <xf numFmtId="168" fontId="38" fillId="16" borderId="10" xfId="0" applyNumberFormat="1" applyFont="1" applyFill="1" applyBorder="1" applyAlignment="1">
      <alignment/>
    </xf>
    <xf numFmtId="0" fontId="32" fillId="33" borderId="0" xfId="53" applyFill="1" applyAlignment="1" applyProtection="1">
      <alignment/>
      <protection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38" fillId="16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6" fontId="0" fillId="33" borderId="0" xfId="0" applyNumberFormat="1" applyFill="1" applyBorder="1" applyAlignment="1">
      <alignment horizontal="left" vertical="center"/>
    </xf>
    <xf numFmtId="0" fontId="0" fillId="33" borderId="0" xfId="0" applyFill="1" applyBorder="1" applyAlignment="1">
      <alignment/>
    </xf>
    <xf numFmtId="6" fontId="0" fillId="33" borderId="0" xfId="0" applyNumberFormat="1" applyFill="1" applyBorder="1" applyAlignment="1">
      <alignment/>
    </xf>
    <xf numFmtId="0" fontId="38" fillId="16" borderId="10" xfId="0" applyFont="1" applyFill="1" applyBorder="1" applyAlignment="1">
      <alignment vertical="center"/>
    </xf>
    <xf numFmtId="0" fontId="38" fillId="16" borderId="10" xfId="0" applyFont="1" applyFill="1" applyBorder="1" applyAlignment="1">
      <alignment horizontal="left" vertical="center"/>
    </xf>
    <xf numFmtId="0" fontId="41" fillId="33" borderId="0" xfId="53" applyFont="1" applyFill="1" applyAlignment="1" applyProtection="1">
      <alignment vertical="center"/>
      <protection/>
    </xf>
    <xf numFmtId="0" fontId="40" fillId="33" borderId="0" xfId="0" applyFont="1" applyFill="1" applyAlignment="1">
      <alignment horizontal="center" vertic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32" fillId="33" borderId="0" xfId="53" applyFill="1" applyBorder="1" applyAlignment="1" applyProtection="1">
      <alignment/>
      <protection/>
    </xf>
    <xf numFmtId="0" fontId="38" fillId="33" borderId="0" xfId="0" applyFont="1" applyFill="1" applyBorder="1" applyAlignment="1">
      <alignment/>
    </xf>
    <xf numFmtId="9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8" fontId="0" fillId="33" borderId="0" xfId="0" applyNumberFormat="1" applyFill="1" applyAlignment="1">
      <alignment/>
    </xf>
    <xf numFmtId="9" fontId="0" fillId="33" borderId="0" xfId="0" applyNumberFormat="1" applyFill="1" applyAlignment="1">
      <alignment/>
    </xf>
    <xf numFmtId="9" fontId="0" fillId="33" borderId="0" xfId="0" applyNumberFormat="1" applyFill="1" applyBorder="1" applyAlignment="1">
      <alignment horizontal="center" vertical="center"/>
    </xf>
    <xf numFmtId="171" fontId="0" fillId="33" borderId="0" xfId="0" applyNumberFormat="1" applyFill="1" applyBorder="1" applyAlignment="1">
      <alignment/>
    </xf>
    <xf numFmtId="38" fontId="38" fillId="16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ome.netcom.com/~patents2/What%20Does%20It%20Cost%20Patent.htm" TargetMode="External" /><Relationship Id="rId2" Type="http://schemas.openxmlformats.org/officeDocument/2006/relationships/hyperlink" Target="http://www.the-business-of-patents.com/patent-maintenance-fees.html" TargetMode="External" /><Relationship Id="rId3" Type="http://schemas.openxmlformats.org/officeDocument/2006/relationships/hyperlink" Target="http://www.epo.org/patents/law/legal-texts/html/natlaw/en/vi/uk.htm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9.140625" style="1" customWidth="1"/>
    <col min="2" max="2" width="34.00390625" style="1" customWidth="1"/>
    <col min="3" max="3" width="12.7109375" style="1" customWidth="1"/>
    <col min="4" max="4" width="11.8515625" style="1" bestFit="1" customWidth="1"/>
    <col min="5" max="5" width="11.140625" style="1" bestFit="1" customWidth="1"/>
    <col min="6" max="6" width="11.28125" style="1" customWidth="1"/>
    <col min="7" max="7" width="11.140625" style="1" customWidth="1"/>
    <col min="8" max="13" width="11.140625" style="1" bestFit="1" customWidth="1"/>
    <col min="14" max="14" width="12.8515625" style="1" customWidth="1"/>
    <col min="15" max="15" width="11.28125" style="1" customWidth="1"/>
    <col min="16" max="16" width="11.421875" style="1" customWidth="1"/>
    <col min="17" max="17" width="11.28125" style="1" customWidth="1"/>
    <col min="18" max="18" width="10.28125" style="1" customWidth="1"/>
    <col min="19" max="16384" width="9.140625" style="1" customWidth="1"/>
  </cols>
  <sheetData>
    <row r="2" spans="2:3" ht="15">
      <c r="B2" s="2" t="s">
        <v>1</v>
      </c>
      <c r="C2" s="2">
        <f>25/1000</f>
        <v>0.025</v>
      </c>
    </row>
    <row r="3" spans="2:3" ht="15">
      <c r="B3" s="2" t="s">
        <v>0</v>
      </c>
      <c r="C3" s="3">
        <v>136320000</v>
      </c>
    </row>
    <row r="4" spans="2:3" ht="15">
      <c r="B4" s="2" t="s">
        <v>71</v>
      </c>
      <c r="C4" s="3">
        <f>$C$2*$C$3</f>
        <v>3408000</v>
      </c>
    </row>
    <row r="5" spans="2:3" ht="15">
      <c r="B5" s="2" t="s">
        <v>73</v>
      </c>
      <c r="C5" s="4">
        <v>0.07</v>
      </c>
    </row>
    <row r="6" spans="2:3" ht="15">
      <c r="B6" s="2" t="s">
        <v>74</v>
      </c>
      <c r="C6" s="3">
        <f>C5*$C$4</f>
        <v>238560.00000000003</v>
      </c>
    </row>
    <row r="7" spans="2:5" ht="15">
      <c r="B7" s="2" t="s">
        <v>13</v>
      </c>
      <c r="C7" s="4">
        <v>0.1</v>
      </c>
      <c r="E7" s="33"/>
    </row>
    <row r="9" spans="2:17" ht="15.75">
      <c r="B9" s="23" t="s">
        <v>72</v>
      </c>
      <c r="C9" s="24" t="s">
        <v>66</v>
      </c>
      <c r="D9" s="24" t="s">
        <v>2</v>
      </c>
      <c r="E9" s="24" t="s">
        <v>3</v>
      </c>
      <c r="F9" s="24" t="s">
        <v>4</v>
      </c>
      <c r="G9" s="24" t="s">
        <v>5</v>
      </c>
      <c r="H9" s="24" t="s">
        <v>6</v>
      </c>
      <c r="I9" s="24" t="s">
        <v>7</v>
      </c>
      <c r="J9" s="24" t="s">
        <v>8</v>
      </c>
      <c r="K9" s="24" t="s">
        <v>9</v>
      </c>
      <c r="L9" s="24" t="s">
        <v>10</v>
      </c>
      <c r="M9" s="24" t="s">
        <v>11</v>
      </c>
      <c r="N9" s="24" t="s">
        <v>15</v>
      </c>
      <c r="O9" s="24" t="s">
        <v>16</v>
      </c>
      <c r="P9" s="24" t="s">
        <v>40</v>
      </c>
      <c r="Q9" s="24" t="s">
        <v>41</v>
      </c>
    </row>
    <row r="10" spans="2:15" ht="15.75">
      <c r="B10" s="23" t="s">
        <v>69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</row>
    <row r="11" spans="2:15" ht="15">
      <c r="B11" s="27" t="s">
        <v>65</v>
      </c>
      <c r="C11" s="25">
        <f>'Patent licensing fees'!$C$12</f>
        <v>288000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2:15" ht="15">
      <c r="B12" s="27" t="s">
        <v>19</v>
      </c>
      <c r="C12" s="25">
        <f>'Patent related costs'!$C$13</f>
        <v>12565</v>
      </c>
      <c r="D12" s="26"/>
      <c r="E12" s="34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2:15" ht="15">
      <c r="B13" s="17" t="s">
        <v>20</v>
      </c>
      <c r="C13" s="25">
        <f>6*('Patent related costs'!$C$15)</f>
        <v>120000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2:15" ht="15">
      <c r="B14" s="28" t="s">
        <v>70</v>
      </c>
      <c r="C14" s="31">
        <f>SUM(C11:C13)</f>
        <v>420565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2:15" ht="15">
      <c r="B15" s="17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2:17" ht="15">
      <c r="B16" s="28" t="s">
        <v>17</v>
      </c>
      <c r="C16" s="29"/>
      <c r="D16" s="29">
        <v>0.39</v>
      </c>
      <c r="E16" s="29">
        <v>0.73</v>
      </c>
      <c r="F16" s="29">
        <v>0.23</v>
      </c>
      <c r="G16" s="29">
        <v>0.21</v>
      </c>
      <c r="H16" s="29">
        <v>0.2</v>
      </c>
      <c r="I16" s="29">
        <v>0.2</v>
      </c>
      <c r="J16" s="29">
        <v>0.18</v>
      </c>
      <c r="K16" s="29">
        <v>0.18</v>
      </c>
      <c r="L16" s="29">
        <v>0.17</v>
      </c>
      <c r="M16" s="29">
        <v>0.15</v>
      </c>
      <c r="N16" s="29">
        <v>0.13</v>
      </c>
      <c r="O16" s="29">
        <v>0.12</v>
      </c>
      <c r="P16" s="29">
        <v>0.11</v>
      </c>
      <c r="Q16" s="29">
        <v>0.08</v>
      </c>
    </row>
    <row r="17" spans="2:17" ht="15">
      <c r="B17" s="28" t="s">
        <v>12</v>
      </c>
      <c r="C17" s="25"/>
      <c r="D17" s="25">
        <f>C6*(1+D16)</f>
        <v>331598.4000000001</v>
      </c>
      <c r="E17" s="25">
        <f aca="true" t="shared" si="0" ref="E17:O17">D17*(1+E16)</f>
        <v>573665.2320000002</v>
      </c>
      <c r="F17" s="25">
        <f t="shared" si="0"/>
        <v>705608.2353600003</v>
      </c>
      <c r="G17" s="25">
        <f t="shared" si="0"/>
        <v>853785.9647856003</v>
      </c>
      <c r="H17" s="25">
        <f t="shared" si="0"/>
        <v>1024543.1577427203</v>
      </c>
      <c r="I17" s="25">
        <f t="shared" si="0"/>
        <v>1229451.7892912643</v>
      </c>
      <c r="J17" s="25">
        <f t="shared" si="0"/>
        <v>1450753.1113636917</v>
      </c>
      <c r="K17" s="25">
        <f t="shared" si="0"/>
        <v>1711888.6714091562</v>
      </c>
      <c r="L17" s="25">
        <f t="shared" si="0"/>
        <v>2002909.7455487126</v>
      </c>
      <c r="M17" s="25">
        <f t="shared" si="0"/>
        <v>2303346.2073810194</v>
      </c>
      <c r="N17" s="25">
        <f t="shared" si="0"/>
        <v>2602781.2143405518</v>
      </c>
      <c r="O17" s="25">
        <f t="shared" si="0"/>
        <v>2915114.9600614184</v>
      </c>
      <c r="P17" s="25">
        <f>O17*(1+P16)</f>
        <v>3235777.6056681746</v>
      </c>
      <c r="Q17" s="25">
        <f>P17*(1+Q16)</f>
        <v>3494639.8141216286</v>
      </c>
    </row>
    <row r="18" spans="2:17" ht="15">
      <c r="B18" s="28" t="s">
        <v>14</v>
      </c>
      <c r="C18" s="30"/>
      <c r="D18" s="30">
        <f>'Patent related costs'!C30</f>
        <v>0</v>
      </c>
      <c r="E18" s="30">
        <f>'Patent related costs'!D30</f>
        <v>48.6</v>
      </c>
      <c r="F18" s="30">
        <f>'Patent related costs'!E30</f>
        <v>173.664</v>
      </c>
      <c r="G18" s="30">
        <f>'Patent related costs'!F30</f>
        <v>736.2375</v>
      </c>
      <c r="H18" s="30">
        <f>'Patent related costs'!G30</f>
        <v>493.0675</v>
      </c>
      <c r="I18" s="30">
        <f>'Patent related costs'!H30</f>
        <v>701.6895</v>
      </c>
      <c r="J18" s="30">
        <f>'Patent related costs'!I30</f>
        <v>994.0360000000001</v>
      </c>
      <c r="K18" s="30">
        <f>'Patent related costs'!J30</f>
        <v>2564.4525</v>
      </c>
      <c r="L18" s="30">
        <f>'Patent related costs'!K30</f>
        <v>1588.1475</v>
      </c>
      <c r="M18" s="30">
        <f>'Patent related costs'!L30</f>
        <v>1829.1965</v>
      </c>
      <c r="N18" s="30">
        <f>'Patent related costs'!M30</f>
        <v>2236.1605</v>
      </c>
      <c r="O18" s="30">
        <f>'Patent related costs'!N30</f>
        <v>4830.476</v>
      </c>
      <c r="P18" s="30">
        <f>'Patent related costs'!O30</f>
        <v>3198.197</v>
      </c>
      <c r="Q18" s="30">
        <f>'Patent related costs'!P30</f>
        <v>3645.8905</v>
      </c>
    </row>
    <row r="19" spans="2:17" ht="15">
      <c r="B19" s="28" t="s">
        <v>18</v>
      </c>
      <c r="C19" s="25">
        <f>-C14</f>
        <v>-420565</v>
      </c>
      <c r="D19" s="25">
        <f>D17-D18</f>
        <v>331598.4000000001</v>
      </c>
      <c r="E19" s="25">
        <f aca="true" t="shared" si="1" ref="E19:Q19">E17-E18</f>
        <v>573616.6320000002</v>
      </c>
      <c r="F19" s="25">
        <f t="shared" si="1"/>
        <v>705434.5713600003</v>
      </c>
      <c r="G19" s="25">
        <f t="shared" si="1"/>
        <v>853049.7272856003</v>
      </c>
      <c r="H19" s="25">
        <f t="shared" si="1"/>
        <v>1024050.0902427203</v>
      </c>
      <c r="I19" s="25">
        <f t="shared" si="1"/>
        <v>1228750.0997912642</v>
      </c>
      <c r="J19" s="25">
        <f t="shared" si="1"/>
        <v>1449759.0753636917</v>
      </c>
      <c r="K19" s="25">
        <f t="shared" si="1"/>
        <v>1709324.2189091563</v>
      </c>
      <c r="L19" s="25">
        <f t="shared" si="1"/>
        <v>2001321.5980487126</v>
      </c>
      <c r="M19" s="25">
        <f t="shared" si="1"/>
        <v>2301517.0108810193</v>
      </c>
      <c r="N19" s="25">
        <f t="shared" si="1"/>
        <v>2600545.0538405515</v>
      </c>
      <c r="O19" s="25">
        <f t="shared" si="1"/>
        <v>2910284.4840614186</v>
      </c>
      <c r="P19" s="25">
        <f t="shared" si="1"/>
        <v>3232579.4086681744</v>
      </c>
      <c r="Q19" s="25">
        <f t="shared" si="1"/>
        <v>3490993.9236216284</v>
      </c>
    </row>
    <row r="20" spans="2:17" ht="15">
      <c r="B20" s="28" t="s">
        <v>67</v>
      </c>
      <c r="C20" s="35">
        <f>1/((1+$C$7)^0)</f>
        <v>1</v>
      </c>
      <c r="D20" s="35">
        <f>1/((1+$C$7)^1)</f>
        <v>0.9090909090909091</v>
      </c>
      <c r="E20" s="35">
        <f>1/((1+$C$7)^2)</f>
        <v>0.8264462809917354</v>
      </c>
      <c r="F20" s="35">
        <f>1/((1+$C$7)^3)</f>
        <v>0.7513148009015775</v>
      </c>
      <c r="G20" s="35">
        <f>1/((1+$C$7)^4)</f>
        <v>0.6830134553650705</v>
      </c>
      <c r="H20" s="35">
        <f>1/((1+$C$7)^5)</f>
        <v>0.6209213230591549</v>
      </c>
      <c r="I20" s="35">
        <f>1/((1+$C$7)^6)</f>
        <v>0.5644739300537772</v>
      </c>
      <c r="J20" s="35">
        <f>1/((1+$C$7)^7)</f>
        <v>0.5131581182307065</v>
      </c>
      <c r="K20" s="35">
        <f>1/((1+$C$7)^8)</f>
        <v>0.46650738020973315</v>
      </c>
      <c r="L20" s="35">
        <f>1/((1+$C$7)^9)</f>
        <v>0.42409761837248466</v>
      </c>
      <c r="M20" s="35">
        <f>1/((1+$C$7)^10)</f>
        <v>0.3855432894295315</v>
      </c>
      <c r="N20" s="35">
        <f>1/((1+$C$7)^11)</f>
        <v>0.3504938994813922</v>
      </c>
      <c r="O20" s="35">
        <f>1/((1+$C$7)^12)</f>
        <v>0.31863081771035656</v>
      </c>
      <c r="P20" s="35">
        <f>1/((1+$C$7)^13)</f>
        <v>0.2896643797366878</v>
      </c>
      <c r="Q20" s="35">
        <f>1/((1+$C$7)^14)</f>
        <v>0.26333125430607973</v>
      </c>
    </row>
    <row r="21" spans="2:17" ht="15">
      <c r="B21" s="28" t="s">
        <v>68</v>
      </c>
      <c r="C21" s="25">
        <f>C19*C20</f>
        <v>-420565</v>
      </c>
      <c r="D21" s="25">
        <f aca="true" t="shared" si="2" ref="D21:O21">D19*D20</f>
        <v>301453.090909091</v>
      </c>
      <c r="E21" s="25">
        <f t="shared" si="2"/>
        <v>474063.3322314051</v>
      </c>
      <c r="F21" s="25">
        <f t="shared" si="2"/>
        <v>530003.4345304283</v>
      </c>
      <c r="G21" s="25">
        <f t="shared" si="2"/>
        <v>582644.441831569</v>
      </c>
      <c r="H21" s="25">
        <f t="shared" si="2"/>
        <v>635854.5369123569</v>
      </c>
      <c r="I21" s="25">
        <f t="shared" si="2"/>
        <v>693597.3978831458</v>
      </c>
      <c r="J21" s="25">
        <f t="shared" si="2"/>
        <v>743955.6390015209</v>
      </c>
      <c r="K21" s="25">
        <f t="shared" si="2"/>
        <v>797412.3632923589</v>
      </c>
      <c r="L21" s="25">
        <f t="shared" si="2"/>
        <v>848755.7233298741</v>
      </c>
      <c r="M21" s="25">
        <f t="shared" si="2"/>
        <v>887334.439053091</v>
      </c>
      <c r="N21" s="25">
        <f t="shared" si="2"/>
        <v>911475.1766976219</v>
      </c>
      <c r="O21" s="25">
        <f t="shared" si="2"/>
        <v>927306.324926253</v>
      </c>
      <c r="P21" s="25">
        <f>P19*P20</f>
        <v>936363.1093614558</v>
      </c>
      <c r="Q21" s="25">
        <f>Q19*Q20</f>
        <v>919287.8086821861</v>
      </c>
    </row>
    <row r="23" spans="2:4" ht="18" customHeight="1">
      <c r="B23" s="20" t="s">
        <v>37</v>
      </c>
      <c r="C23" s="36">
        <f>SUM(C21:Q21)</f>
        <v>9768941.818642357</v>
      </c>
      <c r="D23" s="32"/>
    </row>
    <row r="26" spans="4:15" ht="1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</sheetData>
  <sheetProtection/>
  <hyperlinks>
    <hyperlink ref="B12" location="'Cost of obtaining patent'!B2" display="Cost of obtaining US patent ($)"/>
    <hyperlink ref="B11" location="'Patent licensing fees'!B2" display="Licensing and administrative cost ($)"/>
  </hyperlink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53.8515625" style="1" bestFit="1" customWidth="1"/>
    <col min="3" max="3" width="13.00390625" style="1" customWidth="1"/>
    <col min="4" max="16384" width="9.140625" style="1" customWidth="1"/>
  </cols>
  <sheetData>
    <row r="2" ht="15.75">
      <c r="B2" s="21" t="s">
        <v>21</v>
      </c>
    </row>
    <row r="3" ht="15.75">
      <c r="B3" s="7"/>
    </row>
    <row r="4" spans="2:4" ht="15">
      <c r="B4" s="15" t="s">
        <v>22</v>
      </c>
      <c r="C4" s="15" t="s">
        <v>23</v>
      </c>
      <c r="D4" s="8"/>
    </row>
    <row r="5" spans="2:4" ht="15">
      <c r="B5" s="15" t="s">
        <v>24</v>
      </c>
      <c r="C5" s="15" t="s">
        <v>25</v>
      </c>
      <c r="D5" s="8"/>
    </row>
    <row r="6" spans="2:4" ht="15">
      <c r="B6" s="15" t="s">
        <v>26</v>
      </c>
      <c r="C6" s="15" t="s">
        <v>27</v>
      </c>
      <c r="D6" s="8"/>
    </row>
    <row r="7" spans="2:4" ht="15">
      <c r="B7" s="15" t="s">
        <v>28</v>
      </c>
      <c r="C7" s="16">
        <v>355</v>
      </c>
      <c r="D7" s="8"/>
    </row>
    <row r="8" spans="2:4" ht="15">
      <c r="B8" s="15" t="s">
        <v>29</v>
      </c>
      <c r="C8" s="15" t="s">
        <v>30</v>
      </c>
      <c r="D8" s="8"/>
    </row>
    <row r="9" spans="2:4" ht="15">
      <c r="B9" s="15" t="s">
        <v>31</v>
      </c>
      <c r="C9" s="15" t="s">
        <v>32</v>
      </c>
      <c r="D9" s="8"/>
    </row>
    <row r="10" spans="2:3" ht="15">
      <c r="B10" s="17"/>
      <c r="C10" s="17"/>
    </row>
    <row r="11" spans="2:3" ht="15">
      <c r="B11" s="17" t="s">
        <v>33</v>
      </c>
      <c r="C11" s="18" t="s">
        <v>34</v>
      </c>
    </row>
    <row r="13" spans="2:3" ht="15">
      <c r="B13" s="5" t="s">
        <v>35</v>
      </c>
      <c r="C13" s="9">
        <f>((9040+16090)/2)</f>
        <v>12565</v>
      </c>
    </row>
    <row r="15" spans="2:3" ht="15">
      <c r="B15" s="5" t="s">
        <v>36</v>
      </c>
      <c r="C15" s="6">
        <v>20000</v>
      </c>
    </row>
    <row r="18" ht="19.5" customHeight="1">
      <c r="B18" s="7" t="s">
        <v>38</v>
      </c>
    </row>
    <row r="20" spans="2:22" ht="15.75">
      <c r="B20" s="7" t="s">
        <v>39</v>
      </c>
      <c r="C20" s="22" t="s">
        <v>2</v>
      </c>
      <c r="D20" s="22" t="s">
        <v>3</v>
      </c>
      <c r="E20" s="22" t="s">
        <v>4</v>
      </c>
      <c r="F20" s="22" t="s">
        <v>5</v>
      </c>
      <c r="G20" s="22" t="s">
        <v>6</v>
      </c>
      <c r="H20" s="22" t="s">
        <v>7</v>
      </c>
      <c r="I20" s="22" t="s">
        <v>8</v>
      </c>
      <c r="J20" s="22" t="s">
        <v>9</v>
      </c>
      <c r="K20" s="22" t="s">
        <v>10</v>
      </c>
      <c r="L20" s="22" t="s">
        <v>11</v>
      </c>
      <c r="M20" s="22" t="s">
        <v>15</v>
      </c>
      <c r="N20" s="22" t="s">
        <v>16</v>
      </c>
      <c r="O20" s="22" t="s">
        <v>40</v>
      </c>
      <c r="P20" s="22" t="s">
        <v>41</v>
      </c>
      <c r="Q20" s="22" t="s">
        <v>42</v>
      </c>
      <c r="R20" s="22" t="s">
        <v>43</v>
      </c>
      <c r="S20" s="22" t="s">
        <v>44</v>
      </c>
      <c r="T20" s="22" t="s">
        <v>45</v>
      </c>
      <c r="U20" s="22" t="s">
        <v>46</v>
      </c>
      <c r="V20" s="22" t="s">
        <v>47</v>
      </c>
    </row>
    <row r="21" spans="2:22" ht="15">
      <c r="B21" s="1" t="s">
        <v>48</v>
      </c>
      <c r="C21" s="13">
        <v>0</v>
      </c>
      <c r="D21" s="12">
        <v>0</v>
      </c>
      <c r="E21" s="12">
        <v>0</v>
      </c>
      <c r="F21" s="12">
        <v>0</v>
      </c>
      <c r="G21" s="12">
        <v>77</v>
      </c>
      <c r="H21" s="12">
        <v>107.8</v>
      </c>
      <c r="I21" s="12">
        <v>138.6</v>
      </c>
      <c r="J21" s="12">
        <v>169.4</v>
      </c>
      <c r="K21" s="12">
        <v>200.20000000000002</v>
      </c>
      <c r="L21" s="12">
        <v>231</v>
      </c>
      <c r="M21" s="12">
        <v>261.8</v>
      </c>
      <c r="N21" s="12">
        <v>292.6</v>
      </c>
      <c r="O21" s="12">
        <v>323.40000000000003</v>
      </c>
      <c r="P21" s="12">
        <v>354.2</v>
      </c>
      <c r="Q21" s="12">
        <v>385</v>
      </c>
      <c r="R21" s="12">
        <v>415.8</v>
      </c>
      <c r="S21" s="12">
        <v>462</v>
      </c>
      <c r="T21" s="12">
        <v>508.2</v>
      </c>
      <c r="U21" s="12">
        <v>554.4</v>
      </c>
      <c r="V21" s="12">
        <v>616</v>
      </c>
    </row>
    <row r="22" spans="2:22" ht="15">
      <c r="B22" s="1" t="s">
        <v>49</v>
      </c>
      <c r="C22" s="13">
        <v>0</v>
      </c>
      <c r="D22" s="12">
        <v>48.6</v>
      </c>
      <c r="E22" s="12">
        <v>48.6</v>
      </c>
      <c r="F22" s="12">
        <v>48.6</v>
      </c>
      <c r="G22" s="12">
        <v>48.6</v>
      </c>
      <c r="H22" s="12">
        <v>97.2</v>
      </c>
      <c r="I22" s="12">
        <v>124.2</v>
      </c>
      <c r="J22" s="12">
        <v>175.5</v>
      </c>
      <c r="K22" s="12">
        <v>229.50000000000003</v>
      </c>
      <c r="L22" s="12">
        <v>283.5</v>
      </c>
      <c r="M22" s="12">
        <v>337.5</v>
      </c>
      <c r="N22" s="12">
        <v>391.5</v>
      </c>
      <c r="O22" s="12">
        <v>445.50000000000006</v>
      </c>
      <c r="P22" s="12">
        <v>513</v>
      </c>
      <c r="Q22" s="12">
        <v>580.5</v>
      </c>
      <c r="R22" s="12">
        <v>661.5</v>
      </c>
      <c r="S22" s="12">
        <v>742.5</v>
      </c>
      <c r="T22" s="12">
        <v>837</v>
      </c>
      <c r="U22" s="12">
        <v>931.5000000000001</v>
      </c>
      <c r="V22" s="12">
        <v>1026</v>
      </c>
    </row>
    <row r="23" spans="2:22" ht="15">
      <c r="B23" s="1" t="s">
        <v>50</v>
      </c>
      <c r="C23" s="13">
        <v>0</v>
      </c>
      <c r="D23" s="12">
        <v>0</v>
      </c>
      <c r="E23" s="12">
        <v>0</v>
      </c>
      <c r="F23" s="12">
        <v>0</v>
      </c>
      <c r="G23" s="12">
        <v>81</v>
      </c>
      <c r="H23" s="12">
        <v>121.50000000000001</v>
      </c>
      <c r="I23" s="12">
        <v>162</v>
      </c>
      <c r="J23" s="12">
        <v>229.50000000000003</v>
      </c>
      <c r="K23" s="12">
        <v>270</v>
      </c>
      <c r="L23" s="12">
        <v>310.5</v>
      </c>
      <c r="M23" s="12">
        <v>418.5</v>
      </c>
      <c r="N23" s="12">
        <v>553.5</v>
      </c>
      <c r="O23" s="12">
        <v>715.5</v>
      </c>
      <c r="P23" s="12">
        <v>810</v>
      </c>
      <c r="Q23" s="12">
        <v>877.5000000000001</v>
      </c>
      <c r="R23" s="12">
        <v>877.5000000000001</v>
      </c>
      <c r="S23" s="12">
        <v>877.5000000000001</v>
      </c>
      <c r="T23" s="12">
        <v>877.5000000000001</v>
      </c>
      <c r="U23" s="12">
        <v>877.5000000000001</v>
      </c>
      <c r="V23" s="12">
        <v>877.5000000000001</v>
      </c>
    </row>
    <row r="24" spans="2:22" ht="15">
      <c r="B24" s="1" t="s">
        <v>54</v>
      </c>
      <c r="C24" s="13">
        <v>0</v>
      </c>
      <c r="D24" s="12">
        <v>0</v>
      </c>
      <c r="E24" s="12">
        <v>30.564000000000004</v>
      </c>
      <c r="F24" s="12">
        <v>38.1375</v>
      </c>
      <c r="G24" s="12">
        <v>72.9675</v>
      </c>
      <c r="H24" s="12">
        <v>107.6895</v>
      </c>
      <c r="I24" s="12">
        <v>142.23600000000002</v>
      </c>
      <c r="J24" s="12">
        <v>177.0525</v>
      </c>
      <c r="K24" s="12">
        <v>211.7475</v>
      </c>
      <c r="L24" s="12">
        <v>246.49650000000003</v>
      </c>
      <c r="M24" s="12">
        <v>298.6605</v>
      </c>
      <c r="N24" s="12">
        <v>350.676</v>
      </c>
      <c r="O24" s="12">
        <v>402.59700000000004</v>
      </c>
      <c r="P24" s="12">
        <v>454.9905</v>
      </c>
      <c r="Q24" s="12">
        <v>507.01950000000005</v>
      </c>
      <c r="R24" s="12">
        <v>577.9485000000001</v>
      </c>
      <c r="S24" s="12">
        <v>645.9345000000001</v>
      </c>
      <c r="T24" s="12">
        <v>715.4595</v>
      </c>
      <c r="U24" s="12">
        <v>784.8495</v>
      </c>
      <c r="V24" s="12">
        <v>854.3475000000001</v>
      </c>
    </row>
    <row r="25" spans="2:22" ht="15">
      <c r="B25" s="1" t="s">
        <v>51</v>
      </c>
      <c r="C25" s="13">
        <v>0</v>
      </c>
      <c r="D25" s="12">
        <v>0</v>
      </c>
      <c r="E25" s="12">
        <v>0</v>
      </c>
      <c r="F25" s="12">
        <v>0</v>
      </c>
      <c r="G25" s="12">
        <v>92</v>
      </c>
      <c r="H25" s="12">
        <v>92</v>
      </c>
      <c r="I25" s="12">
        <v>184</v>
      </c>
      <c r="J25" s="12">
        <v>184</v>
      </c>
      <c r="K25" s="12">
        <v>285.2</v>
      </c>
      <c r="L25" s="12">
        <v>285.2</v>
      </c>
      <c r="M25" s="12">
        <v>285.2</v>
      </c>
      <c r="N25" s="12">
        <v>285.2</v>
      </c>
      <c r="O25" s="12">
        <v>285.2</v>
      </c>
      <c r="P25" s="12">
        <v>285.2</v>
      </c>
      <c r="Q25" s="12">
        <v>285.2</v>
      </c>
      <c r="R25" s="12">
        <v>285.2</v>
      </c>
      <c r="S25" s="12">
        <v>285.2</v>
      </c>
      <c r="T25" s="12">
        <v>285.2</v>
      </c>
      <c r="U25" s="12">
        <v>285.2</v>
      </c>
      <c r="V25" s="12">
        <v>285.2</v>
      </c>
    </row>
    <row r="26" spans="2:22" ht="15">
      <c r="B26" s="1" t="s">
        <v>52</v>
      </c>
      <c r="C26" s="13">
        <v>0</v>
      </c>
      <c r="D26" s="12">
        <v>0</v>
      </c>
      <c r="E26" s="12">
        <v>94.5</v>
      </c>
      <c r="F26" s="12">
        <v>94.5</v>
      </c>
      <c r="G26" s="12">
        <v>121.50000000000001</v>
      </c>
      <c r="H26" s="12">
        <v>175.5</v>
      </c>
      <c r="I26" s="12">
        <v>243.00000000000003</v>
      </c>
      <c r="J26" s="12">
        <v>324</v>
      </c>
      <c r="K26" s="12">
        <v>391.5</v>
      </c>
      <c r="L26" s="12">
        <v>472.50000000000006</v>
      </c>
      <c r="M26" s="12">
        <v>634.5</v>
      </c>
      <c r="N26" s="12">
        <v>837</v>
      </c>
      <c r="O26" s="12">
        <v>1026</v>
      </c>
      <c r="P26" s="12">
        <v>1228.5</v>
      </c>
      <c r="Q26" s="12">
        <v>1431</v>
      </c>
      <c r="R26" s="12">
        <v>1660.5</v>
      </c>
      <c r="S26" s="12">
        <v>1903.5000000000002</v>
      </c>
      <c r="T26" s="12">
        <v>2146.5</v>
      </c>
      <c r="U26" s="12">
        <v>2376</v>
      </c>
      <c r="V26" s="12">
        <v>2619</v>
      </c>
    </row>
    <row r="27" spans="2:22" ht="15">
      <c r="B27" s="10" t="s">
        <v>53</v>
      </c>
      <c r="C27" s="13">
        <v>0</v>
      </c>
      <c r="D27" s="12">
        <f>SUM(D21:D26)</f>
        <v>48.6</v>
      </c>
      <c r="E27" s="12">
        <f aca="true" t="shared" si="0" ref="E27:V27">SUM(E21:E26)</f>
        <v>173.664</v>
      </c>
      <c r="F27" s="12">
        <f t="shared" si="0"/>
        <v>181.2375</v>
      </c>
      <c r="G27" s="12">
        <f t="shared" si="0"/>
        <v>493.0675</v>
      </c>
      <c r="H27" s="12">
        <f t="shared" si="0"/>
        <v>701.6895</v>
      </c>
      <c r="I27" s="12">
        <f t="shared" si="0"/>
        <v>994.0360000000001</v>
      </c>
      <c r="J27" s="12">
        <f t="shared" si="0"/>
        <v>1259.4524999999999</v>
      </c>
      <c r="K27" s="12">
        <f t="shared" si="0"/>
        <v>1588.1475</v>
      </c>
      <c r="L27" s="12">
        <f t="shared" si="0"/>
        <v>1829.1965</v>
      </c>
      <c r="M27" s="12">
        <f t="shared" si="0"/>
        <v>2236.1605</v>
      </c>
      <c r="N27" s="12">
        <f t="shared" si="0"/>
        <v>2710.4759999999997</v>
      </c>
      <c r="O27" s="12">
        <f t="shared" si="0"/>
        <v>3198.197</v>
      </c>
      <c r="P27" s="12">
        <f t="shared" si="0"/>
        <v>3645.8905</v>
      </c>
      <c r="Q27" s="12">
        <f t="shared" si="0"/>
        <v>4066.2194999999997</v>
      </c>
      <c r="R27" s="12">
        <f t="shared" si="0"/>
        <v>4478.4485</v>
      </c>
      <c r="S27" s="12">
        <f t="shared" si="0"/>
        <v>4916.6345</v>
      </c>
      <c r="T27" s="12">
        <f t="shared" si="0"/>
        <v>5369.8595000000005</v>
      </c>
      <c r="U27" s="12">
        <f t="shared" si="0"/>
        <v>5809.4495</v>
      </c>
      <c r="V27" s="12">
        <f t="shared" si="0"/>
        <v>6278.0475</v>
      </c>
    </row>
    <row r="28" spans="2:22" ht="15">
      <c r="B28" s="10" t="s">
        <v>55</v>
      </c>
      <c r="C28" s="13">
        <v>0</v>
      </c>
      <c r="D28" s="13">
        <v>0</v>
      </c>
      <c r="E28" s="13">
        <v>0</v>
      </c>
      <c r="F28" s="13">
        <f>490+65</f>
        <v>555</v>
      </c>
      <c r="G28" s="13">
        <v>0</v>
      </c>
      <c r="H28" s="13">
        <v>0</v>
      </c>
      <c r="I28" s="13">
        <v>0</v>
      </c>
      <c r="J28" s="13">
        <f>1240+65</f>
        <v>1305</v>
      </c>
      <c r="K28" s="13">
        <v>0</v>
      </c>
      <c r="L28" s="13">
        <v>0</v>
      </c>
      <c r="M28" s="13">
        <v>0</v>
      </c>
      <c r="N28" s="13">
        <f>2055+65</f>
        <v>2120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</row>
    <row r="30" spans="2:22" ht="18" customHeight="1">
      <c r="B30" s="20" t="s">
        <v>56</v>
      </c>
      <c r="C30" s="14">
        <f>SUM(C27:C28)</f>
        <v>0</v>
      </c>
      <c r="D30" s="14">
        <f aca="true" t="shared" si="1" ref="D30:V30">SUM(D27:D28)</f>
        <v>48.6</v>
      </c>
      <c r="E30" s="14">
        <f t="shared" si="1"/>
        <v>173.664</v>
      </c>
      <c r="F30" s="14">
        <f t="shared" si="1"/>
        <v>736.2375</v>
      </c>
      <c r="G30" s="14">
        <f t="shared" si="1"/>
        <v>493.0675</v>
      </c>
      <c r="H30" s="14">
        <f t="shared" si="1"/>
        <v>701.6895</v>
      </c>
      <c r="I30" s="14">
        <f t="shared" si="1"/>
        <v>994.0360000000001</v>
      </c>
      <c r="J30" s="14">
        <f t="shared" si="1"/>
        <v>2564.4525</v>
      </c>
      <c r="K30" s="14">
        <f t="shared" si="1"/>
        <v>1588.1475</v>
      </c>
      <c r="L30" s="14">
        <f t="shared" si="1"/>
        <v>1829.1965</v>
      </c>
      <c r="M30" s="14">
        <f t="shared" si="1"/>
        <v>2236.1605</v>
      </c>
      <c r="N30" s="14">
        <f t="shared" si="1"/>
        <v>4830.476</v>
      </c>
      <c r="O30" s="14">
        <f t="shared" si="1"/>
        <v>3198.197</v>
      </c>
      <c r="P30" s="14">
        <f t="shared" si="1"/>
        <v>3645.8905</v>
      </c>
      <c r="Q30" s="14">
        <f t="shared" si="1"/>
        <v>4066.2194999999997</v>
      </c>
      <c r="R30" s="14">
        <f t="shared" si="1"/>
        <v>4478.4485</v>
      </c>
      <c r="S30" s="14">
        <f t="shared" si="1"/>
        <v>4916.6345</v>
      </c>
      <c r="T30" s="14">
        <f t="shared" si="1"/>
        <v>5369.8595000000005</v>
      </c>
      <c r="U30" s="14">
        <f t="shared" si="1"/>
        <v>5809.4495</v>
      </c>
      <c r="V30" s="14">
        <f t="shared" si="1"/>
        <v>6278.0475</v>
      </c>
    </row>
  </sheetData>
  <sheetProtection/>
  <hyperlinks>
    <hyperlink ref="B2" r:id="rId1" display="Cost of obtaining a US patent"/>
    <hyperlink ref="B28" r:id="rId2" display="Maintenance fees in US ($)"/>
    <hyperlink ref="B27" r:id="rId3" display="Total maintenance fees in major European countries ($)"/>
  </hyperlinks>
  <printOptions/>
  <pageMargins left="0.7" right="0.7" top="0.75" bottom="0.75" header="0.3" footer="0.3"/>
  <pageSetup horizontalDpi="200" verticalDpi="200" orientation="portrait" r:id="rId4"/>
  <ignoredErrors>
    <ignoredError sqref="C3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C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1" customWidth="1"/>
    <col min="2" max="2" width="47.7109375" style="1" bestFit="1" customWidth="1"/>
    <col min="3" max="16384" width="9.140625" style="1" customWidth="1"/>
  </cols>
  <sheetData>
    <row r="3" ht="15.75">
      <c r="B3" s="7" t="s">
        <v>59</v>
      </c>
    </row>
    <row r="5" spans="2:3" ht="15">
      <c r="B5" s="1" t="s">
        <v>57</v>
      </c>
      <c r="C5" s="1">
        <v>2</v>
      </c>
    </row>
    <row r="6" spans="2:3" ht="15">
      <c r="B6" s="1" t="s">
        <v>58</v>
      </c>
      <c r="C6" s="1">
        <v>300</v>
      </c>
    </row>
    <row r="7" spans="2:3" ht="15">
      <c r="B7" s="1" t="s">
        <v>60</v>
      </c>
      <c r="C7" s="1">
        <v>8</v>
      </c>
    </row>
    <row r="8" spans="2:3" ht="15">
      <c r="B8" s="1" t="s">
        <v>61</v>
      </c>
      <c r="C8" s="1">
        <v>5</v>
      </c>
    </row>
    <row r="9" spans="2:3" ht="15">
      <c r="B9" s="1" t="s">
        <v>62</v>
      </c>
      <c r="C9" s="1">
        <v>4</v>
      </c>
    </row>
    <row r="10" spans="2:3" ht="15">
      <c r="B10" s="1" t="s">
        <v>63</v>
      </c>
      <c r="C10" s="1">
        <v>3</v>
      </c>
    </row>
    <row r="12" spans="2:3" ht="18.75" customHeight="1">
      <c r="B12" s="19" t="s">
        <v>64</v>
      </c>
      <c r="C12" s="19">
        <f>PRODUCT($C$5:$C$10)</f>
        <v>288000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dolcera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abhinandanb</dc:creator>
  <cp:keywords/>
  <dc:description/>
  <cp:lastModifiedBy>abhinandanb</cp:lastModifiedBy>
  <dcterms:created xsi:type="dcterms:W3CDTF">2010-02-22T07:24:07Z</dcterms:created>
  <dcterms:modified xsi:type="dcterms:W3CDTF">2010-03-11T13:56:20Z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